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ічень 17" sheetId="1" r:id="rId1"/>
  </sheets>
  <definedNames/>
  <calcPr fullCalcOnLoad="1"/>
</workbook>
</file>

<file path=xl/sharedStrings.xml><?xml version="1.0" encoding="utf-8"?>
<sst xmlns="http://schemas.openxmlformats.org/spreadsheetml/2006/main" count="139" uniqueCount="132">
  <si>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</si>
  <si>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</si>
  <si>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</si>
  <si>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</si>
  <si>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</si>
  <si>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</si>
  <si>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</si>
  <si>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</si>
  <si>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</si>
  <si>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</si>
  <si>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</si>
  <si>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</si>
  <si>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</si>
  <si>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</si>
  <si>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</si>
  <si>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</si>
  <si>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</si>
  <si>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</si>
  <si>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</si>
  <si>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</si>
  <si>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</si>
  <si>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</si>
  <si>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</si>
  <si>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</si>
  <si>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</si>
  <si>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</si>
  <si>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</si>
  <si>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</si>
  <si>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</si>
  <si>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</si>
  <si>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</si>
  <si>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</si>
  <si>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</si>
  <si>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</si>
  <si>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</si>
  <si>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</si>
  <si>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</si>
  <si>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</si>
  <si>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</si>
  <si>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</si>
  <si>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</si>
  <si>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</si>
  <si>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</si>
  <si>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</si>
  <si>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</si>
  <si>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</si>
  <si>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</si>
  <si>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</si>
  <si>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</si>
  <si>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</si>
  <si>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</si>
  <si>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</si>
  <si>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</si>
  <si>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</si>
  <si>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</si>
  <si>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</si>
  <si>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</si>
  <si>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</si>
  <si>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</si>
  <si>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</si>
  <si>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</si>
  <si>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</si>
  <si>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</si>
  <si>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</si>
  <si>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</si>
  <si>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</si>
  <si>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</si>
  <si>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</si>
  <si>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</si>
  <si>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</si>
  <si>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</si>
  <si>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</si>
  <si>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</si>
  <si>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</si>
  <si>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</si>
  <si>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</si>
  <si>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</si>
  <si>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</si>
  <si>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</si>
  <si>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</si>
  <si>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</si>
  <si>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</si>
  <si>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</si>
  <si>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</si>
  <si>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</si>
  <si>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</si>
  <si>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</si>
  <si>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</si>
  <si>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</si>
  <si>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</si>
  <si>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</si>
  <si>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</si>
  <si>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</si>
  <si>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</si>
  <si>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</si>
  <si>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</si>
  <si>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</si>
  <si>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</si>
  <si>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</si>
  <si>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</si>
  <si>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</si>
  <si>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</si>
  <si>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</si>
  <si>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</si>
  <si>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</si>
  <si>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</si>
  <si>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</si>
  <si>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</si>
  <si>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</si>
  <si>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</si>
  <si>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</si>
  <si>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</si>
  <si>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</si>
  <si>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</si>
  <si>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</si>
  <si>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</si>
  <si>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</si>
  <si>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</si>
  <si>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</si>
  <si>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</si>
  <si>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</si>
  <si>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</si>
  <si>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</si>
  <si>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</si>
  <si>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</si>
  <si>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</si>
  <si>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</si>
  <si>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</si>
  <si>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</si>
  <si>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</si>
  <si>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11.01.2017</t>
    </r>
    <r>
      <rPr>
        <b/>
        <sz val="16"/>
        <rFont val="Times New Roman"/>
        <family val="1"/>
      </rPr>
      <t>р.</t>
    </r>
  </si>
  <si>
    <t>Надходження коштів від с\г втрат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</si>
</sst>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5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5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0" fontId="12" fillId="0" borderId="0" xfId="54" applyFont="1" applyAlignment="1" applyProtection="1">
      <alignment horizontal="center"/>
      <protection/>
    </xf>
    <xf numFmtId="0" fontId="73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4" fillId="13" borderId="18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24" fillId="0" borderId="20" xfId="54" applyFont="1" applyFill="1" applyBorder="1" applyAlignment="1" applyProtection="1">
      <alignment horizontal="center" vertical="center" wrapText="1"/>
      <protection/>
    </xf>
    <xf numFmtId="0" fontId="24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81" zoomScaleNormal="81" zoomScalePageLayoutView="0" workbookViewId="0" topLeftCell="B1">
      <pane xSplit="2" ySplit="8" topLeftCell="D9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2" sqref="G92:H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33" t="s">
        <v>130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85"/>
      <c r="S1" s="86"/>
    </row>
    <row r="2" spans="2:19" s="1" customFormat="1" ht="15.75" customHeight="1">
      <c r="B2" s="234"/>
      <c r="C2" s="234"/>
      <c r="D2" s="234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35"/>
      <c r="B3" s="237"/>
      <c r="C3" s="238" t="s">
        <v>0</v>
      </c>
      <c r="D3" s="239" t="s">
        <v>121</v>
      </c>
      <c r="E3" s="31"/>
      <c r="F3" s="240" t="s">
        <v>26</v>
      </c>
      <c r="G3" s="241"/>
      <c r="H3" s="241"/>
      <c r="I3" s="241"/>
      <c r="J3" s="242"/>
      <c r="K3" s="82"/>
      <c r="L3" s="82"/>
      <c r="M3" s="82"/>
      <c r="N3" s="243" t="s">
        <v>119</v>
      </c>
      <c r="O3" s="246" t="s">
        <v>115</v>
      </c>
      <c r="P3" s="246"/>
      <c r="Q3" s="246"/>
      <c r="R3" s="246"/>
      <c r="S3" s="246"/>
    </row>
    <row r="4" spans="1:19" ht="22.5" customHeight="1">
      <c r="A4" s="235"/>
      <c r="B4" s="237"/>
      <c r="C4" s="238"/>
      <c r="D4" s="239"/>
      <c r="E4" s="247" t="s">
        <v>122</v>
      </c>
      <c r="F4" s="249" t="s">
        <v>33</v>
      </c>
      <c r="G4" s="251" t="s">
        <v>123</v>
      </c>
      <c r="H4" s="244" t="s">
        <v>124</v>
      </c>
      <c r="I4" s="251" t="s">
        <v>125</v>
      </c>
      <c r="J4" s="244" t="s">
        <v>126</v>
      </c>
      <c r="K4" s="84" t="s">
        <v>128</v>
      </c>
      <c r="L4" s="201" t="s">
        <v>111</v>
      </c>
      <c r="M4" s="89" t="s">
        <v>63</v>
      </c>
      <c r="N4" s="244"/>
      <c r="O4" s="253" t="s">
        <v>120</v>
      </c>
      <c r="P4" s="251" t="s">
        <v>49</v>
      </c>
      <c r="Q4" s="255" t="s">
        <v>48</v>
      </c>
      <c r="R4" s="90" t="s">
        <v>64</v>
      </c>
      <c r="S4" s="91" t="s">
        <v>63</v>
      </c>
    </row>
    <row r="5" spans="1:19" ht="67.5" customHeight="1">
      <c r="A5" s="236"/>
      <c r="B5" s="237"/>
      <c r="C5" s="238"/>
      <c r="D5" s="239"/>
      <c r="E5" s="248"/>
      <c r="F5" s="250"/>
      <c r="G5" s="252"/>
      <c r="H5" s="245"/>
      <c r="I5" s="252"/>
      <c r="J5" s="245"/>
      <c r="K5" s="256" t="s">
        <v>129</v>
      </c>
      <c r="L5" s="257"/>
      <c r="M5" s="258"/>
      <c r="N5" s="245"/>
      <c r="O5" s="254"/>
      <c r="P5" s="252"/>
      <c r="Q5" s="255"/>
      <c r="R5" s="256" t="s">
        <v>102</v>
      </c>
      <c r="S5" s="258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87367.5</v>
      </c>
      <c r="F8" s="149">
        <f>F9+F15+F18+F19+F20+F37+F17</f>
        <v>12211.32</v>
      </c>
      <c r="G8" s="149">
        <f aca="true" t="shared" si="0" ref="G8:G37">F8-E8</f>
        <v>-75156.18</v>
      </c>
      <c r="H8" s="150">
        <f>F8/E8*100</f>
        <v>13.97695939565628</v>
      </c>
      <c r="I8" s="151">
        <f>F8-D8</f>
        <v>-1286239.78</v>
      </c>
      <c r="J8" s="151">
        <f>F8/D8*100</f>
        <v>0.9404528210573351</v>
      </c>
      <c r="K8" s="149">
        <v>60580.63</v>
      </c>
      <c r="L8" s="149">
        <f aca="true" t="shared" si="1" ref="L8:L51">F8-K8</f>
        <v>-48369.31</v>
      </c>
      <c r="M8" s="202">
        <f aca="true" t="shared" si="2" ref="M8:M28">F8/K8</f>
        <v>0.20157136035065995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7795.01</v>
      </c>
      <c r="G9" s="148">
        <f t="shared" si="0"/>
        <v>-39904.99</v>
      </c>
      <c r="H9" s="155">
        <f>F9/E9*100</f>
        <v>16.34174004192872</v>
      </c>
      <c r="I9" s="156">
        <f>F9-D9</f>
        <v>-758849.99</v>
      </c>
      <c r="J9" s="156">
        <f>F9/D9*100</f>
        <v>1.0167691695634877</v>
      </c>
      <c r="K9" s="224">
        <v>30213.27</v>
      </c>
      <c r="L9" s="157">
        <f t="shared" si="1"/>
        <v>-22418.260000000002</v>
      </c>
      <c r="M9" s="203">
        <f t="shared" si="2"/>
        <v>0.25799954788078217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7573.07</v>
      </c>
      <c r="G10" s="102">
        <f t="shared" si="0"/>
        <v>-35710.93</v>
      </c>
      <c r="H10" s="29">
        <f aca="true" t="shared" si="3" ref="H10:H36">F10/E10*100</f>
        <v>17.49623417429073</v>
      </c>
      <c r="I10" s="103">
        <f aca="true" t="shared" si="4" ref="I10:I37">F10-D10</f>
        <v>-693743.93</v>
      </c>
      <c r="J10" s="103">
        <f aca="true" t="shared" si="5" ref="J10:J36">F10/D10*100</f>
        <v>1.0798355094771692</v>
      </c>
      <c r="K10" s="105">
        <v>26883.84</v>
      </c>
      <c r="L10" s="105">
        <f t="shared" si="1"/>
        <v>-19310.77</v>
      </c>
      <c r="M10" s="204">
        <f t="shared" si="2"/>
        <v>0.281695992834357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0</v>
      </c>
      <c r="G11" s="102">
        <f t="shared" si="0"/>
        <v>-3600</v>
      </c>
      <c r="H11" s="29">
        <f t="shared" si="3"/>
        <v>0</v>
      </c>
      <c r="I11" s="103">
        <f t="shared" si="4"/>
        <v>-46506</v>
      </c>
      <c r="J11" s="103">
        <f t="shared" si="5"/>
        <v>0</v>
      </c>
      <c r="K11" s="105">
        <v>2684.94</v>
      </c>
      <c r="L11" s="105">
        <f t="shared" si="1"/>
        <v>-2684.94</v>
      </c>
      <c r="M11" s="204">
        <f t="shared" si="2"/>
        <v>0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134.39</v>
      </c>
      <c r="G12" s="102">
        <f t="shared" si="0"/>
        <v>-285.61</v>
      </c>
      <c r="H12" s="29">
        <f t="shared" si="3"/>
        <v>31.997619047619047</v>
      </c>
      <c r="I12" s="103">
        <f t="shared" si="4"/>
        <v>-8145.61</v>
      </c>
      <c r="J12" s="103">
        <f t="shared" si="5"/>
        <v>1.6230676328502411</v>
      </c>
      <c r="K12" s="105">
        <v>433.61</v>
      </c>
      <c r="L12" s="105">
        <f t="shared" si="1"/>
        <v>-299.22</v>
      </c>
      <c r="M12" s="204">
        <f t="shared" si="2"/>
        <v>0.3099328890016374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60.4</v>
      </c>
      <c r="G13" s="102">
        <f t="shared" si="0"/>
        <v>-239.6</v>
      </c>
      <c r="H13" s="29">
        <f t="shared" si="3"/>
        <v>20.133333333333333</v>
      </c>
      <c r="I13" s="103">
        <f t="shared" si="4"/>
        <v>-9329.6</v>
      </c>
      <c r="J13" s="103">
        <f t="shared" si="5"/>
        <v>0.643237486687966</v>
      </c>
      <c r="K13" s="105">
        <v>209.84</v>
      </c>
      <c r="L13" s="105">
        <f t="shared" si="1"/>
        <v>-149.44</v>
      </c>
      <c r="M13" s="204">
        <f t="shared" si="2"/>
        <v>0.2878383530308807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27.14</v>
      </c>
      <c r="G14" s="102">
        <f t="shared" si="0"/>
        <v>-68.86</v>
      </c>
      <c r="H14" s="29">
        <f t="shared" si="3"/>
        <v>28.270833333333336</v>
      </c>
      <c r="I14" s="103">
        <f t="shared" si="4"/>
        <v>-1124.86</v>
      </c>
      <c r="J14" s="103">
        <f t="shared" si="5"/>
        <v>2.355902777777778</v>
      </c>
      <c r="K14" s="105">
        <v>1.04</v>
      </c>
      <c r="L14" s="105">
        <f t="shared" si="1"/>
        <v>26.1</v>
      </c>
      <c r="M14" s="204">
        <f t="shared" si="2"/>
        <v>26.096153846153847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1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40</v>
      </c>
      <c r="G15" s="148">
        <f t="shared" si="0"/>
        <v>40</v>
      </c>
      <c r="H15" s="155" t="e">
        <f>F15/E15*100</f>
        <v>#DIV/0!</v>
      </c>
      <c r="I15" s="156">
        <f t="shared" si="4"/>
        <v>-511</v>
      </c>
      <c r="J15" s="156">
        <f t="shared" si="5"/>
        <v>7.259528130671507</v>
      </c>
      <c r="K15" s="159">
        <v>0</v>
      </c>
      <c r="L15" s="159">
        <f t="shared" si="1"/>
        <v>40</v>
      </c>
      <c r="M15" s="205" t="e">
        <f t="shared" si="2"/>
        <v>#DIV/0!</v>
      </c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 t="e">
        <f t="shared" si="3"/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5">
        <f t="shared" si="2"/>
        <v>0</v>
      </c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8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5">
        <f t="shared" si="2"/>
        <v>0</v>
      </c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 t="e">
        <f t="shared" si="3"/>
        <v>#DIV/0!</v>
      </c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5" t="e">
        <f t="shared" si="2"/>
        <v>#DIV/0!</v>
      </c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8500</v>
      </c>
      <c r="F19" s="154">
        <v>493.9</v>
      </c>
      <c r="G19" s="148">
        <f t="shared" si="0"/>
        <v>-8006.1</v>
      </c>
      <c r="H19" s="155">
        <f t="shared" si="3"/>
        <v>5.810588235294118</v>
      </c>
      <c r="I19" s="156">
        <f t="shared" si="4"/>
        <v>-129506.1</v>
      </c>
      <c r="J19" s="156">
        <f t="shared" si="5"/>
        <v>0.3799230769230769</v>
      </c>
      <c r="K19" s="167">
        <v>5560</v>
      </c>
      <c r="L19" s="159">
        <f t="shared" si="1"/>
        <v>-5066.1</v>
      </c>
      <c r="M19" s="210">
        <f t="shared" si="2"/>
        <v>0.08883093525179855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121500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31167.5</v>
      </c>
      <c r="F20" s="220">
        <f>F21+F29+F30+F31+F32</f>
        <v>3882.41</v>
      </c>
      <c r="G20" s="148">
        <f t="shared" si="0"/>
        <v>-27285.09</v>
      </c>
      <c r="H20" s="155">
        <f t="shared" si="3"/>
        <v>12.456597417181358</v>
      </c>
      <c r="I20" s="156">
        <f t="shared" si="4"/>
        <v>-397247.69</v>
      </c>
      <c r="J20" s="156">
        <f t="shared" si="5"/>
        <v>0.9678680308458528</v>
      </c>
      <c r="K20" s="156">
        <v>24797.05</v>
      </c>
      <c r="L20" s="159">
        <f t="shared" si="1"/>
        <v>-20914.64</v>
      </c>
      <c r="M20" s="206">
        <f t="shared" si="2"/>
        <v>0.15656741426903603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369962.6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845.29</v>
      </c>
      <c r="G21" s="148">
        <f t="shared" si="0"/>
        <v>-15900.509999999998</v>
      </c>
      <c r="H21" s="155">
        <f t="shared" si="3"/>
        <v>5.047773172974717</v>
      </c>
      <c r="I21" s="156">
        <f t="shared" si="4"/>
        <v>-205775.71</v>
      </c>
      <c r="J21" s="156">
        <f t="shared" si="5"/>
        <v>0.4091016885989323</v>
      </c>
      <c r="K21" s="156">
        <v>11899.3</v>
      </c>
      <c r="L21" s="159">
        <f t="shared" si="1"/>
        <v>-11054.009999999998</v>
      </c>
      <c r="M21" s="206">
        <f t="shared" si="2"/>
        <v>0.07103695175346449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139.54</v>
      </c>
      <c r="G22" s="169">
        <f t="shared" si="0"/>
        <v>-4010.46</v>
      </c>
      <c r="H22" s="171">
        <f t="shared" si="3"/>
        <v>3.3624096385542166</v>
      </c>
      <c r="I22" s="172">
        <f t="shared" si="4"/>
        <v>-22669.46</v>
      </c>
      <c r="J22" s="172">
        <f t="shared" si="5"/>
        <v>0.6117760533122889</v>
      </c>
      <c r="K22" s="173">
        <v>3049.6</v>
      </c>
      <c r="L22" s="164">
        <f t="shared" si="1"/>
        <v>-2910.06</v>
      </c>
      <c r="M22" s="212">
        <f t="shared" si="2"/>
        <v>0.04575682056663169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3" t="s">
        <v>107</v>
      </c>
      <c r="C23" s="194"/>
      <c r="D23" s="195">
        <v>1822.3</v>
      </c>
      <c r="E23" s="195">
        <v>140</v>
      </c>
      <c r="F23" s="161">
        <v>2.48</v>
      </c>
      <c r="G23" s="195">
        <f t="shared" si="0"/>
        <v>-137.52</v>
      </c>
      <c r="H23" s="196">
        <f t="shared" si="3"/>
        <v>1.7714285714285714</v>
      </c>
      <c r="I23" s="197">
        <f t="shared" si="4"/>
        <v>-1819.82</v>
      </c>
      <c r="J23" s="197">
        <f t="shared" si="5"/>
        <v>0.13609175218130934</v>
      </c>
      <c r="K23" s="197">
        <v>128.1</v>
      </c>
      <c r="L23" s="197">
        <f t="shared" si="1"/>
        <v>-125.61999999999999</v>
      </c>
      <c r="M23" s="225">
        <f t="shared" si="2"/>
        <v>0.019359875097580016</v>
      </c>
      <c r="N23" s="196" t="e">
        <f>E23-#REF!</f>
        <v>#REF!</v>
      </c>
      <c r="O23" s="196" t="e">
        <f>F23-#REF!</f>
        <v>#REF!</v>
      </c>
      <c r="P23" s="197" t="e">
        <f t="shared" si="6"/>
        <v>#REF!</v>
      </c>
      <c r="Q23" s="197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3" t="s">
        <v>108</v>
      </c>
      <c r="C24" s="194"/>
      <c r="D24" s="195">
        <v>20986.7</v>
      </c>
      <c r="E24" s="195">
        <v>4010</v>
      </c>
      <c r="F24" s="161">
        <v>137.06</v>
      </c>
      <c r="G24" s="195">
        <f t="shared" si="0"/>
        <v>-3872.94</v>
      </c>
      <c r="H24" s="196">
        <f t="shared" si="3"/>
        <v>3.4179551122194516</v>
      </c>
      <c r="I24" s="197">
        <f t="shared" si="4"/>
        <v>-20849.64</v>
      </c>
      <c r="J24" s="197">
        <f t="shared" si="5"/>
        <v>0.6530802841799807</v>
      </c>
      <c r="K24" s="197">
        <v>2921.5</v>
      </c>
      <c r="L24" s="197">
        <f t="shared" si="1"/>
        <v>-2784.44</v>
      </c>
      <c r="M24" s="225">
        <f t="shared" si="2"/>
        <v>0.04691425637514975</v>
      </c>
      <c r="N24" s="196" t="e">
        <f>E24-#REF!</f>
        <v>#REF!</v>
      </c>
      <c r="O24" s="196" t="e">
        <f>F24-#REF!</f>
        <v>#REF!</v>
      </c>
      <c r="P24" s="197" t="e">
        <f t="shared" si="6"/>
        <v>#REF!</v>
      </c>
      <c r="Q24" s="197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43.75</v>
      </c>
      <c r="G25" s="169">
        <f t="shared" si="0"/>
        <v>-2.049999999999997</v>
      </c>
      <c r="H25" s="171">
        <f t="shared" si="3"/>
        <v>95.52401746724891</v>
      </c>
      <c r="I25" s="172">
        <f t="shared" si="4"/>
        <v>-776.25</v>
      </c>
      <c r="J25" s="172">
        <f t="shared" si="5"/>
        <v>5.335365853658536</v>
      </c>
      <c r="K25" s="172">
        <v>156.87</v>
      </c>
      <c r="L25" s="172">
        <f t="shared" si="1"/>
        <v>-113.12</v>
      </c>
      <c r="M25" s="209">
        <f t="shared" si="2"/>
        <v>0.2788933511825078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662</v>
      </c>
      <c r="G26" s="169">
        <f t="shared" si="0"/>
        <v>-11888</v>
      </c>
      <c r="H26" s="171">
        <f t="shared" si="3"/>
        <v>5.274900398406374</v>
      </c>
      <c r="I26" s="172">
        <f t="shared" si="4"/>
        <v>-182330</v>
      </c>
      <c r="J26" s="172">
        <f t="shared" si="5"/>
        <v>0.36176444871906965</v>
      </c>
      <c r="K26" s="173">
        <v>8692.83</v>
      </c>
      <c r="L26" s="173">
        <f t="shared" si="1"/>
        <v>-8030.83</v>
      </c>
      <c r="M26" s="208">
        <f t="shared" si="2"/>
        <v>0.07615471601308205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3" t="s">
        <v>109</v>
      </c>
      <c r="C27" s="194"/>
      <c r="D27" s="195">
        <v>57533</v>
      </c>
      <c r="E27" s="195">
        <v>3530</v>
      </c>
      <c r="F27" s="161">
        <v>130.93</v>
      </c>
      <c r="G27" s="195">
        <f t="shared" si="0"/>
        <v>-3399.07</v>
      </c>
      <c r="H27" s="196">
        <f t="shared" si="3"/>
        <v>3.709065155807366</v>
      </c>
      <c r="I27" s="197">
        <f t="shared" si="4"/>
        <v>-57402.07</v>
      </c>
      <c r="J27" s="197">
        <f t="shared" si="5"/>
        <v>0.22757374028818245</v>
      </c>
      <c r="K27" s="197">
        <v>2454.05</v>
      </c>
      <c r="L27" s="197">
        <f t="shared" si="1"/>
        <v>-2323.1200000000003</v>
      </c>
      <c r="M27" s="225">
        <f t="shared" si="2"/>
        <v>0.05335262117723762</v>
      </c>
      <c r="N27" s="196" t="e">
        <f>E27-#REF!</f>
        <v>#REF!</v>
      </c>
      <c r="O27" s="196" t="e">
        <f>F27-#REF!</f>
        <v>#REF!</v>
      </c>
      <c r="P27" s="197" t="e">
        <f t="shared" si="6"/>
        <v>#REF!</v>
      </c>
      <c r="Q27" s="197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3" t="s">
        <v>110</v>
      </c>
      <c r="C28" s="194"/>
      <c r="D28" s="195">
        <v>125459</v>
      </c>
      <c r="E28" s="195">
        <v>9020</v>
      </c>
      <c r="F28" s="161">
        <v>531.07</v>
      </c>
      <c r="G28" s="195">
        <f t="shared" si="0"/>
        <v>-8488.93</v>
      </c>
      <c r="H28" s="196">
        <f t="shared" si="3"/>
        <v>5.88769401330377</v>
      </c>
      <c r="I28" s="197">
        <f t="shared" si="4"/>
        <v>-124927.93</v>
      </c>
      <c r="J28" s="197">
        <f t="shared" si="5"/>
        <v>0.4233016363911717</v>
      </c>
      <c r="K28" s="197">
        <v>6238.78</v>
      </c>
      <c r="L28" s="197">
        <f t="shared" si="1"/>
        <v>-5707.71</v>
      </c>
      <c r="M28" s="225">
        <f t="shared" si="2"/>
        <v>0.0851240146310657</v>
      </c>
      <c r="N28" s="196" t="e">
        <f>E28-#REF!</f>
        <v>#REF!</v>
      </c>
      <c r="O28" s="196" t="e">
        <f>F28-#REF!</f>
        <v>#REF!</v>
      </c>
      <c r="P28" s="197" t="e">
        <f t="shared" si="6"/>
        <v>#REF!</v>
      </c>
      <c r="Q28" s="197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 hidden="1">
      <c r="A29" s="8"/>
      <c r="B29" s="228" t="s">
        <v>112</v>
      </c>
      <c r="C29" s="219">
        <v>18020000</v>
      </c>
      <c r="D29" s="160">
        <v>0</v>
      </c>
      <c r="E29" s="160">
        <v>0</v>
      </c>
      <c r="F29" s="196">
        <v>0</v>
      </c>
      <c r="G29" s="148">
        <f t="shared" si="0"/>
        <v>0</v>
      </c>
      <c r="H29" s="155"/>
      <c r="I29" s="156">
        <f t="shared" si="4"/>
        <v>0</v>
      </c>
      <c r="J29" s="156"/>
      <c r="K29" s="165">
        <v>0</v>
      </c>
      <c r="L29" s="156">
        <f t="shared" si="1"/>
        <v>0</v>
      </c>
      <c r="M29" s="207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0</v>
      </c>
      <c r="G30" s="148">
        <f t="shared" si="0"/>
        <v>-3</v>
      </c>
      <c r="H30" s="155">
        <f t="shared" si="3"/>
        <v>0</v>
      </c>
      <c r="I30" s="156">
        <f t="shared" si="4"/>
        <v>-115</v>
      </c>
      <c r="J30" s="156">
        <f t="shared" si="5"/>
        <v>0</v>
      </c>
      <c r="K30" s="156">
        <v>2.61</v>
      </c>
      <c r="L30" s="156">
        <f t="shared" si="1"/>
        <v>-2.61</v>
      </c>
      <c r="M30" s="207">
        <f>F30/K30</f>
        <v>0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2" t="s">
        <v>83</v>
      </c>
      <c r="C31" s="113">
        <v>18040000</v>
      </c>
      <c r="D31" s="148"/>
      <c r="E31" s="148"/>
      <c r="F31" s="154">
        <v>0.58</v>
      </c>
      <c r="G31" s="148">
        <f t="shared" si="0"/>
        <v>0.58</v>
      </c>
      <c r="H31" s="155"/>
      <c r="I31" s="156">
        <f t="shared" si="4"/>
        <v>0.58</v>
      </c>
      <c r="J31" s="156"/>
      <c r="K31" s="156">
        <v>-772.87</v>
      </c>
      <c r="L31" s="156">
        <f t="shared" si="1"/>
        <v>773.45</v>
      </c>
      <c r="M31" s="207">
        <f>F31/K31</f>
        <v>-0.0007504496228343705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14418.7</v>
      </c>
      <c r="F32" s="161">
        <v>3036.54</v>
      </c>
      <c r="G32" s="160">
        <f t="shared" si="0"/>
        <v>-11382.16</v>
      </c>
      <c r="H32" s="162">
        <f t="shared" si="3"/>
        <v>21.059734927559347</v>
      </c>
      <c r="I32" s="163">
        <f t="shared" si="4"/>
        <v>-191357.56</v>
      </c>
      <c r="J32" s="163">
        <f t="shared" si="5"/>
        <v>1.5620535808442744</v>
      </c>
      <c r="K32" s="176">
        <v>12895.5</v>
      </c>
      <c r="L32" s="176">
        <f>F32-K32</f>
        <v>-9858.96</v>
      </c>
      <c r="M32" s="223">
        <f>F32/K32</f>
        <v>0.23547283936256833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179975.4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3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2600</v>
      </c>
      <c r="F34" s="138">
        <v>548.19</v>
      </c>
      <c r="G34" s="102">
        <f t="shared" si="0"/>
        <v>-2051.81</v>
      </c>
      <c r="H34" s="104">
        <f t="shared" si="3"/>
        <v>21.08423076923077</v>
      </c>
      <c r="I34" s="103">
        <f t="shared" si="4"/>
        <v>-40451.81</v>
      </c>
      <c r="J34" s="103">
        <f t="shared" si="5"/>
        <v>1.337048780487805</v>
      </c>
      <c r="K34" s="126">
        <v>2155.98</v>
      </c>
      <c r="L34" s="126">
        <f t="shared" si="1"/>
        <v>-1607.79</v>
      </c>
      <c r="M34" s="213">
        <f t="shared" si="10"/>
        <v>0.25426488186346813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38400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11800</v>
      </c>
      <c r="F35" s="138">
        <v>2488.35</v>
      </c>
      <c r="G35" s="102">
        <f t="shared" si="0"/>
        <v>-9311.65</v>
      </c>
      <c r="H35" s="104">
        <f t="shared" si="3"/>
        <v>21.08771186440678</v>
      </c>
      <c r="I35" s="103">
        <f t="shared" si="4"/>
        <v>-150850.75</v>
      </c>
      <c r="J35" s="103">
        <f t="shared" si="5"/>
        <v>1.622775926035825</v>
      </c>
      <c r="K35" s="126">
        <v>10736.34</v>
      </c>
      <c r="L35" s="126">
        <f t="shared" si="1"/>
        <v>-8247.99</v>
      </c>
      <c r="M35" s="213">
        <f t="shared" si="10"/>
        <v>0.23176892684099049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141539.1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0</v>
      </c>
      <c r="G36" s="102">
        <f t="shared" si="0"/>
        <v>-18.7</v>
      </c>
      <c r="H36" s="104">
        <f t="shared" si="3"/>
        <v>0</v>
      </c>
      <c r="I36" s="103">
        <f t="shared" si="4"/>
        <v>-55</v>
      </c>
      <c r="J36" s="103">
        <f t="shared" si="5"/>
        <v>0</v>
      </c>
      <c r="K36" s="126">
        <v>3.19</v>
      </c>
      <c r="L36" s="126">
        <f t="shared" si="1"/>
        <v>-3.19</v>
      </c>
      <c r="M36" s="213">
        <f t="shared" si="10"/>
        <v>0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8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4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1987.8</v>
      </c>
      <c r="F38" s="149">
        <f>F39+F40+F41+F42+F43+F45+F47+F48+F49+F50+F51+F56+F57+F61+F44</f>
        <v>1171.65</v>
      </c>
      <c r="G38" s="149">
        <f>G39+G40+G41+G42+G43+G45+G47+G48+G49+G50+G51+G56+G57+G61</f>
        <v>-809.35</v>
      </c>
      <c r="H38" s="150">
        <f>F38/E38*100</f>
        <v>58.94204648354966</v>
      </c>
      <c r="I38" s="151">
        <f>F38-D38</f>
        <v>-57853.35</v>
      </c>
      <c r="J38" s="151">
        <f>F38/D38*100</f>
        <v>1.9850063532401527</v>
      </c>
      <c r="K38" s="149">
        <v>2030.96</v>
      </c>
      <c r="L38" s="149">
        <f t="shared" si="1"/>
        <v>-859.31</v>
      </c>
      <c r="M38" s="202">
        <f t="shared" si="10"/>
        <v>0.57689467050065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57037.2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0</v>
      </c>
      <c r="G39" s="160">
        <f>F39-E39</f>
        <v>0</v>
      </c>
      <c r="H39" s="162" t="e">
        <f aca="true" t="shared" si="11" ref="H39:H62">F39/E39*100</f>
        <v>#DIV/0!</v>
      </c>
      <c r="I39" s="163">
        <f>F39-D39</f>
        <v>-580</v>
      </c>
      <c r="J39" s="163">
        <f>F39/D39*100</f>
        <v>0</v>
      </c>
      <c r="K39" s="163">
        <v>4.71</v>
      </c>
      <c r="L39" s="163">
        <f t="shared" si="1"/>
        <v>-4.71</v>
      </c>
      <c r="M39" s="215">
        <f t="shared" si="10"/>
        <v>0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2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3" ref="G40:G63">F40-E40</f>
        <v>0</v>
      </c>
      <c r="H40" s="162" t="e">
        <f t="shared" si="11"/>
        <v>#DIV/0!</v>
      </c>
      <c r="I40" s="163">
        <f aca="true" t="shared" si="14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5"/>
      <c r="N40" s="162" t="e">
        <f>E40-#REF!</f>
        <v>#REF!</v>
      </c>
      <c r="O40" s="166" t="e">
        <f>F40-#REF!</f>
        <v>#REF!</v>
      </c>
      <c r="P40" s="165" t="e">
        <f aca="true" t="shared" si="15" ref="P40:P63">O40-N40</f>
        <v>#REF!</v>
      </c>
      <c r="Q40" s="163" t="e">
        <f t="shared" si="12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0</v>
      </c>
      <c r="G41" s="160">
        <f t="shared" si="13"/>
        <v>-10</v>
      </c>
      <c r="H41" s="162">
        <f t="shared" si="11"/>
        <v>0</v>
      </c>
      <c r="I41" s="163">
        <f t="shared" si="14"/>
        <v>-40</v>
      </c>
      <c r="J41" s="163">
        <f aca="true" t="shared" si="16" ref="J41:J62">F41/D41*100</f>
        <v>0</v>
      </c>
      <c r="K41" s="163">
        <v>17.84</v>
      </c>
      <c r="L41" s="163">
        <f t="shared" si="1"/>
        <v>-17.84</v>
      </c>
      <c r="M41" s="215">
        <f aca="true" t="shared" si="17" ref="M41:M63">F41/K41</f>
        <v>0</v>
      </c>
      <c r="N41" s="162" t="e">
        <f>E41-#REF!</f>
        <v>#REF!</v>
      </c>
      <c r="O41" s="166" t="e">
        <f>F41-#REF!</f>
        <v>#REF!</v>
      </c>
      <c r="P41" s="165" t="e">
        <f t="shared" si="15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29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3"/>
        <v>0</v>
      </c>
      <c r="H42" s="162"/>
      <c r="I42" s="163">
        <f t="shared" si="14"/>
        <v>0</v>
      </c>
      <c r="J42" s="163"/>
      <c r="K42" s="163">
        <v>1.02</v>
      </c>
      <c r="L42" s="163">
        <f t="shared" si="1"/>
        <v>-1.02</v>
      </c>
      <c r="M42" s="215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5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2.33</v>
      </c>
      <c r="G43" s="160">
        <f t="shared" si="13"/>
        <v>-17.67</v>
      </c>
      <c r="H43" s="162">
        <f t="shared" si="11"/>
        <v>11.65</v>
      </c>
      <c r="I43" s="163">
        <f t="shared" si="14"/>
        <v>-257.67</v>
      </c>
      <c r="J43" s="163">
        <f t="shared" si="16"/>
        <v>0.8961538461538462</v>
      </c>
      <c r="K43" s="163">
        <v>-6.4</v>
      </c>
      <c r="L43" s="163">
        <f t="shared" si="1"/>
        <v>8.73</v>
      </c>
      <c r="M43" s="215">
        <f t="shared" si="17"/>
        <v>-0.3640625</v>
      </c>
      <c r="N43" s="162" t="e">
        <f>E43-#REF!</f>
        <v>#REF!</v>
      </c>
      <c r="O43" s="166" t="e">
        <f>F43-#REF!</f>
        <v>#REF!</v>
      </c>
      <c r="P43" s="165" t="e">
        <f t="shared" si="15"/>
        <v>#REF!</v>
      </c>
      <c r="Q43" s="163" t="e">
        <f t="shared" si="12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3"/>
        <v>-6.8</v>
      </c>
      <c r="H44" s="162"/>
      <c r="I44" s="163">
        <f t="shared" si="14"/>
        <v>-97.5</v>
      </c>
      <c r="J44" s="163"/>
      <c r="K44" s="163">
        <v>0</v>
      </c>
      <c r="L44" s="163">
        <f t="shared" si="1"/>
        <v>0</v>
      </c>
      <c r="M44" s="215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22.25</v>
      </c>
      <c r="G45" s="160">
        <f t="shared" si="13"/>
        <v>-37.75</v>
      </c>
      <c r="H45" s="162">
        <f t="shared" si="11"/>
        <v>37.083333333333336</v>
      </c>
      <c r="I45" s="163">
        <f t="shared" si="14"/>
        <v>-707.75</v>
      </c>
      <c r="J45" s="163">
        <f t="shared" si="16"/>
        <v>3.047945205479452</v>
      </c>
      <c r="K45" s="163">
        <v>0</v>
      </c>
      <c r="L45" s="163">
        <f t="shared" si="1"/>
        <v>22.25</v>
      </c>
      <c r="M45" s="215"/>
      <c r="N45" s="162" t="e">
        <f>E45-#REF!</f>
        <v>#REF!</v>
      </c>
      <c r="O45" s="166" t="e">
        <f>F45-#REF!</f>
        <v>#REF!</v>
      </c>
      <c r="P45" s="165" t="e">
        <f t="shared" si="15"/>
        <v>#REF!</v>
      </c>
      <c r="Q45" s="163" t="e">
        <f t="shared" si="12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5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259.96</v>
      </c>
      <c r="G47" s="160">
        <f t="shared" si="13"/>
        <v>-340.04</v>
      </c>
      <c r="H47" s="162">
        <f t="shared" si="11"/>
        <v>43.32666666666666</v>
      </c>
      <c r="I47" s="163">
        <f t="shared" si="14"/>
        <v>-10740.04</v>
      </c>
      <c r="J47" s="163">
        <f t="shared" si="16"/>
        <v>2.363272727272727</v>
      </c>
      <c r="K47" s="163">
        <v>539.02</v>
      </c>
      <c r="L47" s="163">
        <f t="shared" si="1"/>
        <v>-279.06</v>
      </c>
      <c r="M47" s="215">
        <f t="shared" si="17"/>
        <v>0.4822826611257467</v>
      </c>
      <c r="N47" s="162" t="e">
        <f>E47-#REF!</f>
        <v>#REF!</v>
      </c>
      <c r="O47" s="166" t="e">
        <f>F47-#REF!</f>
        <v>#REF!</v>
      </c>
      <c r="P47" s="165" t="e">
        <f t="shared" si="15"/>
        <v>#REF!</v>
      </c>
      <c r="Q47" s="163" t="e">
        <f t="shared" si="12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6.91</v>
      </c>
      <c r="G48" s="160">
        <f t="shared" si="13"/>
        <v>-18.09</v>
      </c>
      <c r="H48" s="162">
        <f t="shared" si="11"/>
        <v>27.639999999999997</v>
      </c>
      <c r="I48" s="163">
        <f t="shared" si="14"/>
        <v>-303.09</v>
      </c>
      <c r="J48" s="163">
        <f t="shared" si="16"/>
        <v>2.229032258064516</v>
      </c>
      <c r="K48" s="163">
        <v>1.03</v>
      </c>
      <c r="L48" s="163">
        <f t="shared" si="1"/>
        <v>5.88</v>
      </c>
      <c r="M48" s="215"/>
      <c r="N48" s="162" t="e">
        <f>E48-#REF!</f>
        <v>#REF!</v>
      </c>
      <c r="O48" s="166" t="e">
        <f>F48-#REF!</f>
        <v>#REF!</v>
      </c>
      <c r="P48" s="165" t="e">
        <f t="shared" si="15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3"/>
        <v>-1</v>
      </c>
      <c r="H49" s="162">
        <f t="shared" si="11"/>
        <v>0</v>
      </c>
      <c r="I49" s="163">
        <f t="shared" si="14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5"/>
      <c r="N49" s="162" t="e">
        <f>E49-#REF!</f>
        <v>#REF!</v>
      </c>
      <c r="O49" s="166" t="e">
        <f>F49-#REF!</f>
        <v>#REF!</v>
      </c>
      <c r="P49" s="165" t="e">
        <f t="shared" si="15"/>
        <v>#REF!</v>
      </c>
      <c r="Q49" s="163" t="e">
        <f t="shared" si="12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3"/>
        <v>84.99000000000001</v>
      </c>
      <c r="H50" s="162">
        <f t="shared" si="11"/>
        <v>114.165</v>
      </c>
      <c r="I50" s="163">
        <f t="shared" si="14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5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5"/>
        <v>#REF!</v>
      </c>
      <c r="Q50" s="163" t="e">
        <f t="shared" si="12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9.64</v>
      </c>
      <c r="G51" s="160">
        <f t="shared" si="13"/>
        <v>-45.36</v>
      </c>
      <c r="H51" s="162">
        <f t="shared" si="11"/>
        <v>17.527272727272727</v>
      </c>
      <c r="I51" s="163">
        <f t="shared" si="14"/>
        <v>-1190.36</v>
      </c>
      <c r="J51" s="163">
        <f t="shared" si="16"/>
        <v>0.8033333333333333</v>
      </c>
      <c r="K51" s="163">
        <v>408.2</v>
      </c>
      <c r="L51" s="163">
        <f t="shared" si="1"/>
        <v>-398.56</v>
      </c>
      <c r="M51" s="215">
        <f t="shared" si="17"/>
        <v>0.023615874571288584</v>
      </c>
      <c r="N51" s="162" t="e">
        <f>E51-#REF!</f>
        <v>#REF!</v>
      </c>
      <c r="O51" s="166" t="e">
        <f>F51-#REF!</f>
        <v>#REF!</v>
      </c>
      <c r="P51" s="165" t="e">
        <f t="shared" si="15"/>
        <v>#REF!</v>
      </c>
      <c r="Q51" s="163" t="e">
        <f t="shared" si="12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8.33</v>
      </c>
      <c r="G52" s="33">
        <f t="shared" si="13"/>
        <v>-31.67</v>
      </c>
      <c r="H52" s="29">
        <f t="shared" si="11"/>
        <v>20.825</v>
      </c>
      <c r="I52" s="103">
        <f t="shared" si="14"/>
        <v>-989.67</v>
      </c>
      <c r="J52" s="103">
        <f t="shared" si="16"/>
        <v>0.8346693386773548</v>
      </c>
      <c r="K52" s="103">
        <v>25.99</v>
      </c>
      <c r="L52" s="103">
        <f>F52-K52</f>
        <v>-17.659999999999997</v>
      </c>
      <c r="M52" s="108">
        <f t="shared" si="17"/>
        <v>0.3205078876490958</v>
      </c>
      <c r="N52" s="104" t="e">
        <f>E52-#REF!</f>
        <v>#REF!</v>
      </c>
      <c r="O52" s="142" t="e">
        <f>F52-#REF!</f>
        <v>#REF!</v>
      </c>
      <c r="P52" s="105" t="e">
        <f t="shared" si="15"/>
        <v>#REF!</v>
      </c>
      <c r="Q52" s="118" t="e">
        <f t="shared" si="12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</v>
      </c>
      <c r="G53" s="33">
        <f t="shared" si="13"/>
        <v>0</v>
      </c>
      <c r="H53" s="29" t="e">
        <f t="shared" si="11"/>
        <v>#DIV/0!</v>
      </c>
      <c r="I53" s="103">
        <f t="shared" si="14"/>
        <v>-1</v>
      </c>
      <c r="J53" s="103">
        <f t="shared" si="16"/>
        <v>0</v>
      </c>
      <c r="K53" s="103">
        <v>0.04</v>
      </c>
      <c r="L53" s="103">
        <f>F53-K53</f>
        <v>-0.04</v>
      </c>
      <c r="M53" s="108">
        <f t="shared" si="17"/>
        <v>0</v>
      </c>
      <c r="N53" s="104" t="e">
        <f>E53-#REF!</f>
        <v>#REF!</v>
      </c>
      <c r="O53" s="142" t="e">
        <f>F53-#REF!</f>
        <v>#REF!</v>
      </c>
      <c r="P53" s="105" t="e">
        <f t="shared" si="15"/>
        <v>#REF!</v>
      </c>
      <c r="Q53" s="118" t="e">
        <f t="shared" si="12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3"/>
        <v>0</v>
      </c>
      <c r="H54" s="29"/>
      <c r="I54" s="103">
        <f t="shared" si="14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5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1.31</v>
      </c>
      <c r="G55" s="33">
        <f t="shared" si="13"/>
        <v>-13.69</v>
      </c>
      <c r="H55" s="29">
        <f t="shared" si="11"/>
        <v>8.733333333333333</v>
      </c>
      <c r="I55" s="103">
        <f t="shared" si="14"/>
        <v>-198.69</v>
      </c>
      <c r="J55" s="103">
        <f t="shared" si="16"/>
        <v>0.655</v>
      </c>
      <c r="K55" s="103">
        <v>382.17</v>
      </c>
      <c r="L55" s="103">
        <f>F55-K55</f>
        <v>-380.86</v>
      </c>
      <c r="M55" s="108">
        <f t="shared" si="17"/>
        <v>0.003427793913703326</v>
      </c>
      <c r="N55" s="104" t="e">
        <f>E55-#REF!</f>
        <v>#REF!</v>
      </c>
      <c r="O55" s="142" t="e">
        <f>F55-#REF!</f>
        <v>#REF!</v>
      </c>
      <c r="P55" s="105" t="e">
        <f t="shared" si="15"/>
        <v>#REF!</v>
      </c>
      <c r="Q55" s="118" t="e">
        <f t="shared" si="12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0</v>
      </c>
      <c r="G56" s="160">
        <f t="shared" si="13"/>
        <v>0</v>
      </c>
      <c r="H56" s="162" t="e">
        <f t="shared" si="11"/>
        <v>#DIV/0!</v>
      </c>
      <c r="I56" s="163">
        <f t="shared" si="14"/>
        <v>-2.5</v>
      </c>
      <c r="J56" s="163">
        <f t="shared" si="16"/>
        <v>0</v>
      </c>
      <c r="K56" s="163">
        <v>0.17</v>
      </c>
      <c r="L56" s="163">
        <f>F56-K56</f>
        <v>-0.17</v>
      </c>
      <c r="M56" s="215">
        <f t="shared" si="17"/>
        <v>0</v>
      </c>
      <c r="N56" s="162" t="e">
        <f>E56-#REF!</f>
        <v>#REF!</v>
      </c>
      <c r="O56" s="166" t="e">
        <f>F56-#REF!</f>
        <v>#REF!</v>
      </c>
      <c r="P56" s="165" t="e">
        <f t="shared" si="15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600</v>
      </c>
      <c r="F57" s="154">
        <v>185.57</v>
      </c>
      <c r="G57" s="160">
        <f t="shared" si="13"/>
        <v>-414.43</v>
      </c>
      <c r="H57" s="162">
        <f t="shared" si="11"/>
        <v>30.92833333333333</v>
      </c>
      <c r="I57" s="163">
        <f t="shared" si="14"/>
        <v>-7164.43</v>
      </c>
      <c r="J57" s="163">
        <f t="shared" si="16"/>
        <v>2.5247619047619048</v>
      </c>
      <c r="K57" s="163">
        <v>317.98</v>
      </c>
      <c r="L57" s="163">
        <f aca="true" t="shared" si="18" ref="L57:L63">F57-K57</f>
        <v>-132.41000000000003</v>
      </c>
      <c r="M57" s="215">
        <f t="shared" si="17"/>
        <v>0.5835901629033272</v>
      </c>
      <c r="N57" s="162" t="e">
        <f>E57-#REF!</f>
        <v>#REF!</v>
      </c>
      <c r="O57" s="166" t="e">
        <f>F57-#REF!</f>
        <v>#REF!</v>
      </c>
      <c r="P57" s="165" t="e">
        <f t="shared" si="15"/>
        <v>#REF!</v>
      </c>
      <c r="Q57" s="163" t="e">
        <f t="shared" si="12"/>
        <v>#REF!</v>
      </c>
      <c r="R57" s="36"/>
      <c r="S57" s="93"/>
      <c r="T57" s="145">
        <f t="shared" si="8"/>
        <v>6750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3"/>
        <v>0</v>
      </c>
      <c r="H58" s="162" t="e">
        <f t="shared" si="11"/>
        <v>#DIV/0!</v>
      </c>
      <c r="I58" s="163">
        <f t="shared" si="14"/>
        <v>0</v>
      </c>
      <c r="J58" s="163" t="e">
        <f t="shared" si="16"/>
        <v>#DIV/0!</v>
      </c>
      <c r="K58" s="163"/>
      <c r="L58" s="163">
        <f t="shared" si="18"/>
        <v>0</v>
      </c>
      <c r="M58" s="215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5"/>
        <v>#REF!</v>
      </c>
      <c r="Q58" s="163" t="e">
        <f t="shared" si="12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8">
        <v>73.72</v>
      </c>
      <c r="G59" s="160"/>
      <c r="H59" s="162"/>
      <c r="I59" s="163"/>
      <c r="J59" s="163"/>
      <c r="K59" s="164">
        <v>70.16</v>
      </c>
      <c r="L59" s="163">
        <f t="shared" si="18"/>
        <v>3.5600000000000023</v>
      </c>
      <c r="M59" s="215">
        <f t="shared" si="17"/>
        <v>1.0507411630558723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3"/>
        <v>0</v>
      </c>
      <c r="H60" s="162"/>
      <c r="I60" s="163">
        <f t="shared" si="14"/>
        <v>0</v>
      </c>
      <c r="J60" s="163"/>
      <c r="K60" s="164"/>
      <c r="L60" s="163">
        <f t="shared" si="18"/>
        <v>0</v>
      </c>
      <c r="M60" s="215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5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0</v>
      </c>
      <c r="G61" s="160">
        <f t="shared" si="13"/>
        <v>-10</v>
      </c>
      <c r="H61" s="162">
        <f t="shared" si="11"/>
        <v>0</v>
      </c>
      <c r="I61" s="163">
        <f t="shared" si="14"/>
        <v>-160</v>
      </c>
      <c r="J61" s="163">
        <f t="shared" si="16"/>
        <v>0</v>
      </c>
      <c r="K61" s="163">
        <v>32.19</v>
      </c>
      <c r="L61" s="163">
        <f t="shared" si="18"/>
        <v>-32.19</v>
      </c>
      <c r="M61" s="215">
        <f t="shared" si="17"/>
        <v>0</v>
      </c>
      <c r="N61" s="162" t="e">
        <f>E61-#REF!</f>
        <v>#REF!</v>
      </c>
      <c r="O61" s="166" t="e">
        <f>F61-#REF!</f>
        <v>#REF!</v>
      </c>
      <c r="P61" s="165" t="e">
        <f t="shared" si="15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0</v>
      </c>
      <c r="G62" s="160">
        <f t="shared" si="13"/>
        <v>-1.2</v>
      </c>
      <c r="H62" s="162">
        <f t="shared" si="11"/>
        <v>0</v>
      </c>
      <c r="I62" s="163">
        <f t="shared" si="14"/>
        <v>-15</v>
      </c>
      <c r="J62" s="163">
        <f t="shared" si="16"/>
        <v>0</v>
      </c>
      <c r="K62" s="163">
        <v>1</v>
      </c>
      <c r="L62" s="163">
        <f t="shared" si="18"/>
        <v>-1</v>
      </c>
      <c r="M62" s="215">
        <f t="shared" si="17"/>
        <v>0</v>
      </c>
      <c r="N62" s="162" t="e">
        <f>E62-#REF!</f>
        <v>#REF!</v>
      </c>
      <c r="O62" s="166" t="e">
        <f>F62-#REF!</f>
        <v>#REF!</v>
      </c>
      <c r="P62" s="165" t="e">
        <f t="shared" si="15"/>
        <v>#REF!</v>
      </c>
      <c r="Q62" s="163" t="e">
        <f t="shared" si="12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0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3"/>
        <v>0</v>
      </c>
      <c r="H63" s="162"/>
      <c r="I63" s="163">
        <f t="shared" si="14"/>
        <v>0</v>
      </c>
      <c r="J63" s="163"/>
      <c r="K63" s="163">
        <v>0.54</v>
      </c>
      <c r="L63" s="163">
        <f t="shared" si="18"/>
        <v>-0.54</v>
      </c>
      <c r="M63" s="215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5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89356.5</v>
      </c>
      <c r="F64" s="149">
        <f>F8+F38+F62+F63</f>
        <v>13382.97</v>
      </c>
      <c r="G64" s="149">
        <f>F64-E64</f>
        <v>-75973.53</v>
      </c>
      <c r="H64" s="150">
        <f>F64/E64*100</f>
        <v>14.977052592704505</v>
      </c>
      <c r="I64" s="151">
        <f>F64-D64</f>
        <v>-1344108.1300000001</v>
      </c>
      <c r="J64" s="151">
        <f>F64/D64*100</f>
        <v>0.9858606071155825</v>
      </c>
      <c r="K64" s="151">
        <v>62612.59</v>
      </c>
      <c r="L64" s="151">
        <f>F64-K64</f>
        <v>-49229.619999999995</v>
      </c>
      <c r="M64" s="216">
        <f>F64/K64</f>
        <v>0.21374247575447686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1268134.6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1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6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2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6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1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</v>
      </c>
      <c r="G73" s="160">
        <f aca="true" t="shared" si="19" ref="G73:G84">F73-E73</f>
        <v>0</v>
      </c>
      <c r="H73" s="162"/>
      <c r="I73" s="165">
        <f aca="true" t="shared" si="20" ref="I73:I84">F73-D73</f>
        <v>-4000</v>
      </c>
      <c r="J73" s="165">
        <f>F73/D73*100</f>
        <v>0</v>
      </c>
      <c r="K73" s="165">
        <v>0.06</v>
      </c>
      <c r="L73" s="165">
        <f aca="true" t="shared" si="21" ref="L73:L84">F73-K73</f>
        <v>-0.06</v>
      </c>
      <c r="M73" s="206">
        <f>F73/K73</f>
        <v>0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0</v>
      </c>
      <c r="G74" s="160">
        <f t="shared" si="19"/>
        <v>-600</v>
      </c>
      <c r="H74" s="162">
        <f>F74/E74*100</f>
        <v>0</v>
      </c>
      <c r="I74" s="165">
        <f t="shared" si="20"/>
        <v>-8000</v>
      </c>
      <c r="J74" s="165">
        <f>F74/D74*100</f>
        <v>0</v>
      </c>
      <c r="K74" s="165">
        <v>22.91</v>
      </c>
      <c r="L74" s="165">
        <f t="shared" si="21"/>
        <v>-22.91</v>
      </c>
      <c r="M74" s="206">
        <f>F74/K74</f>
        <v>0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72.71</v>
      </c>
      <c r="G75" s="160">
        <f t="shared" si="19"/>
        <v>-327.29</v>
      </c>
      <c r="H75" s="162">
        <f>F75/E75*100</f>
        <v>18.1775</v>
      </c>
      <c r="I75" s="165">
        <f t="shared" si="20"/>
        <v>-9927.29</v>
      </c>
      <c r="J75" s="165">
        <f>F75/D75*100</f>
        <v>0.7271</v>
      </c>
      <c r="K75" s="165">
        <v>282.85</v>
      </c>
      <c r="L75" s="165">
        <f t="shared" si="21"/>
        <v>-210.14000000000004</v>
      </c>
      <c r="M75" s="206">
        <f>F75/K75</f>
        <v>0.2570620470213894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0</v>
      </c>
      <c r="G76" s="160">
        <f t="shared" si="19"/>
        <v>-1</v>
      </c>
      <c r="H76" s="162">
        <f>F76/E76*100</f>
        <v>0</v>
      </c>
      <c r="I76" s="165">
        <f t="shared" si="20"/>
        <v>-12</v>
      </c>
      <c r="J76" s="165">
        <f>F76/D76*100</f>
        <v>0</v>
      </c>
      <c r="K76" s="165">
        <v>1</v>
      </c>
      <c r="L76" s="165">
        <f t="shared" si="21"/>
        <v>-1</v>
      </c>
      <c r="M76" s="206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72.71</v>
      </c>
      <c r="G77" s="183">
        <f t="shared" si="19"/>
        <v>-928.29</v>
      </c>
      <c r="H77" s="184">
        <f>F77/E77*100</f>
        <v>7.263736263736263</v>
      </c>
      <c r="I77" s="185">
        <f t="shared" si="20"/>
        <v>-21939.29</v>
      </c>
      <c r="J77" s="185">
        <f>F77/D77*100</f>
        <v>0.33031982554970013</v>
      </c>
      <c r="K77" s="185">
        <v>306.82</v>
      </c>
      <c r="L77" s="185">
        <f t="shared" si="21"/>
        <v>-234.11</v>
      </c>
      <c r="M77" s="211">
        <f>F77/K77</f>
        <v>0.23697933641874713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6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6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0.16</v>
      </c>
      <c r="G80" s="160">
        <f t="shared" si="19"/>
        <v>-7.34</v>
      </c>
      <c r="H80" s="162">
        <f>F80/E80*100</f>
        <v>2.1333333333333333</v>
      </c>
      <c r="I80" s="165">
        <f t="shared" si="20"/>
        <v>-8359.84</v>
      </c>
      <c r="J80" s="165">
        <f>F80/D80*100</f>
        <v>0.0019138755980861242</v>
      </c>
      <c r="K80" s="165">
        <v>0</v>
      </c>
      <c r="L80" s="165">
        <f t="shared" si="21"/>
        <v>0.16</v>
      </c>
      <c r="M80" s="206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2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6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0.5</v>
      </c>
      <c r="G82" s="181">
        <f>G78+G81+G79+G80</f>
        <v>-7</v>
      </c>
      <c r="H82" s="184">
        <f>F82/E82*100</f>
        <v>6.666666666666667</v>
      </c>
      <c r="I82" s="185">
        <f t="shared" si="20"/>
        <v>-8399.5</v>
      </c>
      <c r="J82" s="185">
        <f>F82/D82*100</f>
        <v>0.005952380952380952</v>
      </c>
      <c r="K82" s="185">
        <v>0.12</v>
      </c>
      <c r="L82" s="185">
        <f t="shared" si="21"/>
        <v>0.38</v>
      </c>
      <c r="M82" s="217">
        <f t="shared" si="24"/>
        <v>4.166666666666667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</v>
      </c>
      <c r="G83" s="160">
        <f t="shared" si="19"/>
        <v>-2.4</v>
      </c>
      <c r="H83" s="162">
        <f>F83/E83*100</f>
        <v>0</v>
      </c>
      <c r="I83" s="165">
        <f t="shared" si="20"/>
        <v>-38</v>
      </c>
      <c r="J83" s="165">
        <f>F83/D83*100</f>
        <v>0</v>
      </c>
      <c r="K83" s="165">
        <v>0.35</v>
      </c>
      <c r="L83" s="165">
        <f t="shared" si="21"/>
        <v>-0.35</v>
      </c>
      <c r="M83" s="206">
        <f t="shared" si="24"/>
        <v>0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131</v>
      </c>
      <c r="C84" s="42">
        <v>21110000</v>
      </c>
      <c r="D84" s="178">
        <v>0</v>
      </c>
      <c r="E84" s="178">
        <v>0</v>
      </c>
      <c r="F84" s="179">
        <v>0.75</v>
      </c>
      <c r="G84" s="160">
        <f t="shared" si="19"/>
        <v>0.75</v>
      </c>
      <c r="H84" s="162"/>
      <c r="I84" s="165">
        <f t="shared" si="20"/>
        <v>0.75</v>
      </c>
      <c r="J84" s="165"/>
      <c r="K84" s="165">
        <v>0</v>
      </c>
      <c r="L84" s="165">
        <f t="shared" si="21"/>
        <v>0.75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73.97</v>
      </c>
      <c r="G85" s="190">
        <f>F85-E85</f>
        <v>-936.93</v>
      </c>
      <c r="H85" s="191">
        <f>F85/E85*100</f>
        <v>7.31724206152933</v>
      </c>
      <c r="I85" s="192">
        <f>F85-D85</f>
        <v>-30376.03</v>
      </c>
      <c r="J85" s="192">
        <f>F85/D85*100</f>
        <v>0.24292282430213463</v>
      </c>
      <c r="K85" s="192">
        <v>315.77</v>
      </c>
      <c r="L85" s="192">
        <f>F85-K85</f>
        <v>-241.79999999999998</v>
      </c>
      <c r="M85" s="218">
        <f t="shared" si="24"/>
        <v>0.23425277892136684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90367.4</v>
      </c>
      <c r="F86" s="189">
        <f>F64+F85</f>
        <v>13456.939999999999</v>
      </c>
      <c r="G86" s="190">
        <f>F86-E86</f>
        <v>-76910.45999999999</v>
      </c>
      <c r="H86" s="191">
        <f>F86/E86*100</f>
        <v>14.891365691610027</v>
      </c>
      <c r="I86" s="192">
        <f>F86-D86</f>
        <v>-1374484.1600000001</v>
      </c>
      <c r="J86" s="192">
        <f>F86/D86*100</f>
        <v>0.9695613163988009</v>
      </c>
      <c r="K86" s="192">
        <f>K64+K85</f>
        <v>62928.35999999999</v>
      </c>
      <c r="L86" s="192">
        <f>F86-K86</f>
        <v>-49471.42</v>
      </c>
      <c r="M86" s="218">
        <f t="shared" si="24"/>
        <v>0.21384539498566307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1297573.7000000002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15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259"/>
      <c r="H89" s="259"/>
      <c r="I89" s="259"/>
      <c r="J89" s="259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42745</v>
      </c>
      <c r="D90" s="28">
        <v>2075.2</v>
      </c>
      <c r="G90" s="4" t="s">
        <v>58</v>
      </c>
      <c r="O90" s="260"/>
      <c r="P90" s="260"/>
      <c r="T90" s="145">
        <f t="shared" si="23"/>
        <v>2075.2</v>
      </c>
    </row>
    <row r="91" spans="3:16" ht="15">
      <c r="C91" s="80">
        <v>42741</v>
      </c>
      <c r="D91" s="28">
        <v>4683.77</v>
      </c>
      <c r="F91" s="112" t="s">
        <v>58</v>
      </c>
      <c r="G91" s="261"/>
      <c r="H91" s="261"/>
      <c r="I91" s="117"/>
      <c r="J91" s="262"/>
      <c r="K91" s="262"/>
      <c r="L91" s="262"/>
      <c r="M91" s="262"/>
      <c r="N91" s="262"/>
      <c r="O91" s="260"/>
      <c r="P91" s="260"/>
    </row>
    <row r="92" spans="3:16" ht="15.75" customHeight="1">
      <c r="C92" s="80">
        <v>42740</v>
      </c>
      <c r="D92" s="28">
        <v>3732.3</v>
      </c>
      <c r="F92" s="67"/>
      <c r="G92" s="261"/>
      <c r="H92" s="261"/>
      <c r="I92" s="117"/>
      <c r="J92" s="263"/>
      <c r="K92" s="263"/>
      <c r="L92" s="263"/>
      <c r="M92" s="263"/>
      <c r="N92" s="263"/>
      <c r="O92" s="260"/>
      <c r="P92" s="260"/>
    </row>
    <row r="93" spans="3:14" ht="15.75" customHeight="1">
      <c r="C93" s="80"/>
      <c r="F93" s="67"/>
      <c r="G93" s="267"/>
      <c r="H93" s="267"/>
      <c r="I93" s="123"/>
      <c r="J93" s="262"/>
      <c r="K93" s="262"/>
      <c r="L93" s="262"/>
      <c r="M93" s="262"/>
      <c r="N93" s="262"/>
    </row>
    <row r="94" spans="2:14" ht="18.75" customHeight="1">
      <c r="B94" s="268" t="s">
        <v>56</v>
      </c>
      <c r="C94" s="269"/>
      <c r="D94" s="132">
        <v>72.711</v>
      </c>
      <c r="E94" s="68"/>
      <c r="F94" s="124" t="s">
        <v>105</v>
      </c>
      <c r="G94" s="261"/>
      <c r="H94" s="261"/>
      <c r="I94" s="125"/>
      <c r="J94" s="262"/>
      <c r="K94" s="262"/>
      <c r="L94" s="262"/>
      <c r="M94" s="262"/>
      <c r="N94" s="262"/>
    </row>
    <row r="95" spans="6:13" ht="9.75" customHeight="1">
      <c r="F95" s="67"/>
      <c r="G95" s="261"/>
      <c r="H95" s="261"/>
      <c r="I95" s="67"/>
      <c r="J95" s="68"/>
      <c r="K95" s="68"/>
      <c r="L95" s="68"/>
      <c r="M95" s="68"/>
    </row>
    <row r="96" spans="2:13" ht="22.5" customHeight="1" hidden="1">
      <c r="B96" s="264" t="s">
        <v>59</v>
      </c>
      <c r="C96" s="265"/>
      <c r="D96" s="79">
        <v>0</v>
      </c>
      <c r="E96" s="50" t="s">
        <v>24</v>
      </c>
      <c r="F96" s="67"/>
      <c r="G96" s="261"/>
      <c r="H96" s="261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0">
        <f>F45+F48+F49</f>
        <v>29.16</v>
      </c>
      <c r="G97" s="67">
        <f>G45+G48+G49</f>
        <v>-56.84</v>
      </c>
      <c r="H97" s="68"/>
      <c r="I97" s="68"/>
      <c r="N97" s="28" t="e">
        <f>N45+N48+N49</f>
        <v>#REF!</v>
      </c>
      <c r="O97" s="199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66"/>
      <c r="P98" s="266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87368.7</v>
      </c>
      <c r="F99" s="226">
        <f>F9+F15+F17+F18+F19+F20+F39+F42+F56+F62+F63</f>
        <v>12211.32</v>
      </c>
      <c r="G99" s="28">
        <f>F99-E99</f>
        <v>-75157.38</v>
      </c>
      <c r="H99" s="227">
        <f>F99/E99</f>
        <v>0.13976767423573888</v>
      </c>
      <c r="I99" s="28">
        <f>F99-D99</f>
        <v>-1286837.28</v>
      </c>
      <c r="J99" s="227">
        <f>F99/D99</f>
        <v>0.00940020257902591</v>
      </c>
      <c r="N99" s="28" t="e">
        <f>N9+N15+N17+N18+N19+N20+N39+N42+N44+N56+N62+N63</f>
        <v>#REF!</v>
      </c>
      <c r="O99" s="226" t="e">
        <f>O9+O15+O17+O18+O19+O20+O39+O42+O44+O56+O62+O63</f>
        <v>#REF!</v>
      </c>
      <c r="P99" s="28" t="e">
        <f>O99-N99</f>
        <v>#REF!</v>
      </c>
      <c r="Q99" s="227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1987.8</v>
      </c>
      <c r="F100" s="226">
        <f>F40+F41+F43+F45+F47+F48+F49+F50+F51+F57+F61+F44</f>
        <v>1171.65</v>
      </c>
      <c r="G100" s="28">
        <f>G40+G41+G43+G45+G47+G48+G49+G50+G51+G57+G61+G44</f>
        <v>-816.15</v>
      </c>
      <c r="H100" s="227">
        <f>F100/E100</f>
        <v>0.5894204648354966</v>
      </c>
      <c r="I100" s="28">
        <f>I40+I41+I43+I45+I47+I48+I49+I50+I51+I57+I61+I44</f>
        <v>-57270.85</v>
      </c>
      <c r="J100" s="227">
        <f>F100/D100</f>
        <v>0.020047910339222316</v>
      </c>
      <c r="K100" s="28">
        <f aca="true" t="shared" si="25" ref="K100:P100">K40+K41+K43+K45+K47+K48+K49+K50+K51+K57+K61+K44</f>
        <v>2026.0900000000001</v>
      </c>
      <c r="L100" s="28">
        <f t="shared" si="25"/>
        <v>-854.44</v>
      </c>
      <c r="M100" s="28">
        <f t="shared" si="25"/>
        <v>1.681808924819594</v>
      </c>
      <c r="N100" s="28" t="e">
        <f t="shared" si="25"/>
        <v>#REF!</v>
      </c>
      <c r="O100" s="226" t="e">
        <f t="shared" si="25"/>
        <v>#REF!</v>
      </c>
      <c r="P100" s="28" t="e">
        <f t="shared" si="25"/>
        <v>#REF!</v>
      </c>
      <c r="Q100" s="227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89356.5</v>
      </c>
      <c r="F101" s="226">
        <f t="shared" si="26"/>
        <v>13382.97</v>
      </c>
      <c r="G101" s="28">
        <f t="shared" si="26"/>
        <v>-75973.53</v>
      </c>
      <c r="H101" s="227">
        <f>F101/E101</f>
        <v>0.14977052592704504</v>
      </c>
      <c r="I101" s="28">
        <f t="shared" si="26"/>
        <v>-1344108.1300000001</v>
      </c>
      <c r="J101" s="227">
        <f>F101/D101</f>
        <v>0.009858606071155825</v>
      </c>
      <c r="K101" s="28">
        <f t="shared" si="26"/>
        <v>2026.0900000000001</v>
      </c>
      <c r="L101" s="28">
        <f t="shared" si="26"/>
        <v>-854.44</v>
      </c>
      <c r="M101" s="28">
        <f t="shared" si="26"/>
        <v>1.681808924819594</v>
      </c>
      <c r="N101" s="28" t="e">
        <f t="shared" si="26"/>
        <v>#REF!</v>
      </c>
      <c r="O101" s="226" t="e">
        <f t="shared" si="26"/>
        <v>#REF!</v>
      </c>
      <c r="P101" s="28" t="e">
        <f t="shared" si="26"/>
        <v>#REF!</v>
      </c>
      <c r="Q101" s="227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0</v>
      </c>
      <c r="H102" s="227"/>
      <c r="I102" s="28">
        <f t="shared" si="27"/>
        <v>0</v>
      </c>
      <c r="J102" s="227"/>
      <c r="K102" s="28">
        <f t="shared" si="27"/>
        <v>60586.5</v>
      </c>
      <c r="L102" s="28">
        <f t="shared" si="27"/>
        <v>-48375.17999999999</v>
      </c>
      <c r="M102" s="28">
        <f t="shared" si="27"/>
        <v>-1.4680664490651172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1268134.6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2017-01-11T13:07:00Z</cp:lastPrinted>
  <dcterms:created xsi:type="dcterms:W3CDTF">2003-07-28T11:27:56Z</dcterms:created>
  <dcterms:modified xsi:type="dcterms:W3CDTF">2017-01-11T13:15:35Z</dcterms:modified>
  <cp:category/>
  <cp:version/>
  <cp:contentType/>
  <cp:contentStatus/>
</cp:coreProperties>
</file>